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Abstract Total BOQ(Infra Stru)" sheetId="7" r:id="rId1"/>
  </sheets>
  <definedNames>
    <definedName name="_xlnm._FilterDatabase" localSheetId="0" hidden="1">'Abstract Total BOQ(Infra Stru)'!$A$5:$H$62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" i="7" l="1"/>
  <c r="T9" i="7"/>
  <c r="T10" i="7"/>
  <c r="T11" i="7"/>
  <c r="T12" i="7"/>
  <c r="T13" i="7"/>
  <c r="T14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7" i="7"/>
  <c r="S37" i="7" l="1"/>
  <c r="R37" i="7"/>
  <c r="Q37" i="7"/>
  <c r="S36" i="7"/>
  <c r="R36" i="7"/>
  <c r="Q36" i="7"/>
  <c r="S15" i="7"/>
  <c r="R15" i="7"/>
  <c r="Q15" i="7"/>
  <c r="P37" i="7"/>
  <c r="O37" i="7"/>
  <c r="N37" i="7"/>
  <c r="P36" i="7"/>
  <c r="O36" i="7"/>
  <c r="N36" i="7"/>
  <c r="O15" i="7"/>
  <c r="N15" i="7"/>
  <c r="M37" i="7"/>
  <c r="M36" i="7"/>
  <c r="L36" i="7"/>
  <c r="K36" i="7"/>
  <c r="M15" i="7"/>
  <c r="K15" i="7"/>
  <c r="J37" i="7"/>
  <c r="I37" i="7"/>
  <c r="J36" i="7"/>
  <c r="I36" i="7"/>
  <c r="J15" i="7"/>
  <c r="I15" i="7"/>
  <c r="G37" i="7"/>
  <c r="F37" i="7"/>
  <c r="E37" i="7"/>
  <c r="D37" i="7"/>
  <c r="H36" i="7"/>
  <c r="G36" i="7"/>
  <c r="E36" i="7"/>
  <c r="G15" i="7"/>
  <c r="F15" i="7"/>
  <c r="E15" i="7"/>
  <c r="D15" i="7"/>
  <c r="T15" i="7" s="1"/>
  <c r="T37" i="7" l="1"/>
  <c r="T36" i="7"/>
</calcChain>
</file>

<file path=xl/sharedStrings.xml><?xml version="1.0" encoding="utf-8"?>
<sst xmlns="http://schemas.openxmlformats.org/spreadsheetml/2006/main" count="140" uniqueCount="98">
  <si>
    <t>100 KVA,11/0.4KV( Al) BIS Energy Level -II</t>
  </si>
  <si>
    <t>11kv AB Switch 3 pole (200Amp)</t>
  </si>
  <si>
    <t>11KV Disc insulator (T&amp;C)45 KN polymer</t>
  </si>
  <si>
    <t>11KV H W fitting(T&amp;C)45KN</t>
  </si>
  <si>
    <t>11KV HG Fuse 3 pole(200 Amp)</t>
  </si>
  <si>
    <t>11KV LA 12KV-10KA</t>
  </si>
  <si>
    <t>11kv Pin  Insulator (Polymer)</t>
  </si>
  <si>
    <t>11mtr 150x150mm RS Joist</t>
  </si>
  <si>
    <t>25KVA,11/0.4KV( Al) BIS Energy Level -II</t>
  </si>
  <si>
    <t xml:space="preserve">25x5mm GI Flat for neutral earthing </t>
  </si>
  <si>
    <t xml:space="preserve">300KG 9mtr long PSC pole </t>
  </si>
  <si>
    <t>63 KVA,11/0.4KV( Al) BIS Energy Level -II</t>
  </si>
  <si>
    <t>7/10 SWG Stay wire</t>
  </si>
  <si>
    <t>7/12 SWG Stay Wire</t>
  </si>
  <si>
    <t>AB Cable(1 *35+1*25mm2)</t>
  </si>
  <si>
    <t>Anti Climbing Device made of GI barbed wire,Clamping arrangement etc.(2kg Per Support)</t>
  </si>
  <si>
    <t>Dead End Clamp</t>
  </si>
  <si>
    <t>Earthing of Support(Coil type)</t>
  </si>
  <si>
    <t>GI Nut,Bolt &amp; Washer of different sizes</t>
  </si>
  <si>
    <t>GI Pipe Earthing 40 Dia Medium gage 3 mtrs. Long</t>
  </si>
  <si>
    <t>HT Stay Insulator</t>
  </si>
  <si>
    <t>HT Stay Set(Complete)</t>
  </si>
  <si>
    <t>LT Distribution box including Kit kat fuse with MCCB for 100 KVA S/S</t>
  </si>
  <si>
    <t>LT Distribution box including Kit kat fuse with MCCB for 25KVA S/S</t>
  </si>
  <si>
    <t>LT Distribution box including Kit kat fuse with MCCB for 63KVA S/S</t>
  </si>
  <si>
    <t>LT Stay Clamp(1.4Kg/pair)</t>
  </si>
  <si>
    <t>LT Stay Insulator</t>
  </si>
  <si>
    <t>LT Stay Set Complete</t>
  </si>
  <si>
    <t>Material cost for Concreting of  RS Joist  Pole  1.8mtrx0.5mtrx0.5mtr =0.45cum (PCC 1:2:4)</t>
  </si>
  <si>
    <t>Material cost for Concreting of Stay (1.65mtrx.3mtrx.3mtr=0.1485cum - PCC 1:2:4)</t>
  </si>
  <si>
    <t>Neutral Connector</t>
  </si>
  <si>
    <t>No. 6 GI Wire</t>
  </si>
  <si>
    <t>Piercing Connector</t>
  </si>
  <si>
    <t>Pole Clamp for Eye Hook</t>
  </si>
  <si>
    <t>Suspension clamp</t>
  </si>
  <si>
    <t>Name of materials</t>
  </si>
  <si>
    <t>Sl no.</t>
  </si>
  <si>
    <t>Unit</t>
  </si>
  <si>
    <t>No.</t>
  </si>
  <si>
    <t xml:space="preserve">Painting of 11 mtr 150x 150 mm RS joist (2 coat of Aluminium paint ,1 coat of red oxide paint and 1 coat of black paint of 1/6th of length of Joist pole) </t>
  </si>
  <si>
    <t>Sundries for survey, tree cutting,binding tape, Danger Board,Marking, socket etc.</t>
  </si>
  <si>
    <t>LS</t>
  </si>
  <si>
    <t>KM</t>
  </si>
  <si>
    <t>Kg</t>
  </si>
  <si>
    <t>set</t>
  </si>
  <si>
    <t>Set</t>
  </si>
  <si>
    <t>Kg.</t>
  </si>
  <si>
    <t>Mtr</t>
  </si>
  <si>
    <t>Km</t>
  </si>
  <si>
    <t>pair</t>
  </si>
  <si>
    <t>Pair</t>
  </si>
  <si>
    <t>100 mm2 AAA conductor</t>
  </si>
  <si>
    <t>55mm2 AAA conductor (Sub station jumpering)</t>
  </si>
  <si>
    <t xml:space="preserve">Barbed Fencing (size 15'x10' )with constn. of retaining wall ,erection of RCC fencing post, Sand filling and metal spreading, Fixing of Iron gril gate etc  </t>
  </si>
  <si>
    <t xml:space="preserve">Division wise quantity of Materials </t>
  </si>
  <si>
    <t xml:space="preserve"> BED Balasore</t>
  </si>
  <si>
    <t xml:space="preserve"> CED Balasore</t>
  </si>
  <si>
    <t xml:space="preserve"> JED Jaleswar</t>
  </si>
  <si>
    <t xml:space="preserve"> SED Soro</t>
  </si>
  <si>
    <t>Balasore Circle</t>
  </si>
  <si>
    <t xml:space="preserve"> BNED Bhadrak</t>
  </si>
  <si>
    <t xml:space="preserve"> BSED Bhadrak</t>
  </si>
  <si>
    <t>Bhadrak Circle</t>
  </si>
  <si>
    <t>JRED Jajpur</t>
  </si>
  <si>
    <t xml:space="preserve"> JTED Jajpur</t>
  </si>
  <si>
    <t>Jajpur Circle</t>
  </si>
  <si>
    <t>AED Anandapur</t>
  </si>
  <si>
    <t xml:space="preserve"> KED Keonjhar</t>
  </si>
  <si>
    <t>RED Rairangpur</t>
  </si>
  <si>
    <t xml:space="preserve"> UED Udala</t>
  </si>
  <si>
    <t>Keonjhar Circle</t>
  </si>
  <si>
    <t>Baripada Circle</t>
  </si>
  <si>
    <t>JoED Joda</t>
  </si>
  <si>
    <t>A</t>
  </si>
  <si>
    <t>B</t>
  </si>
  <si>
    <t xml:space="preserve">Line &amp; Sub-station Items for strengthening of  infrastructure </t>
  </si>
  <si>
    <t>Service Connection Kit</t>
  </si>
  <si>
    <t>Earthing(Coil Earthing-1no &amp; Insulated G.I. Wire-400gm/earthing)</t>
  </si>
  <si>
    <t xml:space="preserve">Each Service connection kit  with following items                                                            i)Service cable(4 sq. mm twin core PVC Al. Wire - 25 Mtr )                                                                                               ii) 10 SWG G.I. supporting Wire  (75 gm/Mtr) (Insulated)- 25 Mtr.                                                        iii)Porceiline Spool - 02 nos. , Link Clip - 10 nos.          iv) GI Bend Pipe (bracket) 20 mm dia.(NB) 2.8 Mtr.long - 1 no. </t>
  </si>
  <si>
    <t>No</t>
  </si>
  <si>
    <r>
      <rPr>
        <b/>
        <sz val="11"/>
        <color theme="1"/>
        <rFont val="Calibri"/>
        <family val="2"/>
        <scheme val="minor"/>
      </rPr>
      <t>House Wiring Materials</t>
    </r>
    <r>
      <rPr>
        <sz val="11"/>
        <color theme="1"/>
        <rFont val="Calibri"/>
        <family val="2"/>
        <scheme val="minor"/>
      </rPr>
      <t xml:space="preserve">     for each HH                                                       i) Miniature Circuit Breaker 16A-2 nos,                           ii)4 x 4"Wooden/PVC Board-1no,                                   iii)8"x 6"Wooden/PVC Board-1 no,                             iv)1.5 sq mm Copper Multi Standard PVC Insulated Wire(10 x 2) wiring with PVC pipe-6meter, v)Switch(5 A)-2 nos,3 Pin Plug(5 A)-1 no, vi)Wooden/PVC Round Board-1 no,                     vii)Angle Holder-1no,M.Seal-1 no,Plastic Clip-12nos,Nail-10 nos,  M.Seal-1 no.                                                              </t>
    </r>
  </si>
  <si>
    <t>LED Lamp 9 W- 1 no.</t>
  </si>
  <si>
    <t>ABSTRACT OF DIVISIONWISE QUANTITY OF ITEMS</t>
  </si>
  <si>
    <t>KuED Kuakhia</t>
  </si>
  <si>
    <t>BpED Baripada</t>
  </si>
  <si>
    <t xml:space="preserve"> BtED Basta</t>
  </si>
  <si>
    <t>Total BOQ Qty</t>
  </si>
  <si>
    <t>1 PH Meter with T.P. Box(10-60)-1 no &amp; meter seal-2 nos)</t>
  </si>
  <si>
    <t>100*50*6 mm MS channel-GI</t>
  </si>
  <si>
    <t>11 KV V cross Arm -GI</t>
  </si>
  <si>
    <t>11KV F Clamp-GI</t>
  </si>
  <si>
    <t>50*50*6 mm MS Angle-GI</t>
  </si>
  <si>
    <t xml:space="preserve">75x40x6mm GI channel </t>
  </si>
  <si>
    <t>AB Cable(4*50+1*50+1*16mm2)</t>
  </si>
  <si>
    <t>Back Clamp for V Cross Arm -GI</t>
  </si>
  <si>
    <t>HT Stay Clamp-GI</t>
  </si>
  <si>
    <t xml:space="preserve">4C x185mm2 XLPE  Cable </t>
  </si>
  <si>
    <t>Anexure-A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</si>
</sst>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center"/>
    </xf>
    <xf numFmtId="0" fontId="0" fillId="2" borderId="1" xfId="0" applyFill="1" applyBorder="1"/>
    <xf numFmtId="0" fontId="0" fillId="0" borderId="1" xfId="0" applyFont="1" applyFill="1" applyBorder="1" applyAlignment="1">
      <alignment vertical="center" wrapText="1"/>
    </xf>
    <xf numFmtId="0" fontId="4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abSelected="1" workbookViewId="0"/>
  </sheetViews>
  <sheetFormatPr defaultRowHeight="15" x14ac:dyDescent="0.25"/>
  <cols>
    <col min="1" max="1" width="5" style="11" customWidth="1"/>
    <col min="2" max="2" width="47.140625" customWidth="1"/>
    <col min="3" max="3" width="6.42578125" customWidth="1"/>
    <col min="4" max="4" width="7.5703125" customWidth="1"/>
    <col min="5" max="5" width="6.85546875" customWidth="1"/>
    <col min="6" max="6" width="7.7109375" customWidth="1"/>
    <col min="7" max="7" width="8" customWidth="1"/>
    <col min="8" max="8" width="7.140625" customWidth="1"/>
    <col min="9" max="9" width="8" customWidth="1"/>
    <col min="10" max="10" width="7.85546875" customWidth="1"/>
    <col min="11" max="11" width="7" customWidth="1"/>
    <col min="12" max="12" width="6.42578125" customWidth="1"/>
    <col min="13" max="14" width="7.42578125" customWidth="1"/>
    <col min="15" max="15" width="6.5703125" customWidth="1"/>
    <col min="16" max="16" width="7" customWidth="1"/>
    <col min="17" max="17" width="8.28515625" customWidth="1"/>
    <col min="18" max="18" width="8.140625" customWidth="1"/>
    <col min="19" max="19" width="9" bestFit="1" customWidth="1"/>
    <col min="20" max="20" width="10" bestFit="1" customWidth="1"/>
  </cols>
  <sheetData>
    <row r="1" spans="1:20" x14ac:dyDescent="0.25">
      <c r="E1" s="22" t="s">
        <v>97</v>
      </c>
      <c r="F1" s="22"/>
      <c r="G1" s="22"/>
      <c r="H1" s="22"/>
      <c r="I1" s="22"/>
      <c r="J1" s="22"/>
      <c r="K1" s="22"/>
      <c r="L1" s="22"/>
      <c r="M1" s="22"/>
    </row>
    <row r="2" spans="1:20" ht="15.75" x14ac:dyDescent="0.25">
      <c r="B2" s="20" t="s">
        <v>82</v>
      </c>
    </row>
    <row r="3" spans="1:20" ht="15" customHeight="1" x14ac:dyDescent="0.25">
      <c r="A3" s="23" t="s">
        <v>36</v>
      </c>
      <c r="B3" s="23" t="s">
        <v>35</v>
      </c>
      <c r="C3" s="8"/>
      <c r="D3" s="23" t="s">
        <v>54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20" ht="24.75" customHeight="1" x14ac:dyDescent="0.25">
      <c r="A4" s="23"/>
      <c r="B4" s="23"/>
      <c r="C4" s="8"/>
      <c r="D4" s="23" t="s">
        <v>59</v>
      </c>
      <c r="E4" s="23"/>
      <c r="F4" s="23"/>
      <c r="G4" s="23"/>
      <c r="H4" s="23"/>
      <c r="I4" s="23" t="s">
        <v>62</v>
      </c>
      <c r="J4" s="23"/>
      <c r="K4" s="23" t="s">
        <v>65</v>
      </c>
      <c r="L4" s="23"/>
      <c r="M4" s="23"/>
      <c r="N4" s="24" t="s">
        <v>70</v>
      </c>
      <c r="O4" s="25"/>
      <c r="P4" s="26"/>
      <c r="Q4" s="24" t="s">
        <v>71</v>
      </c>
      <c r="R4" s="25"/>
      <c r="S4" s="26"/>
    </row>
    <row r="5" spans="1:20" ht="45" x14ac:dyDescent="0.25">
      <c r="A5" s="23"/>
      <c r="B5" s="23"/>
      <c r="C5" s="8" t="s">
        <v>37</v>
      </c>
      <c r="D5" s="9" t="s">
        <v>55</v>
      </c>
      <c r="E5" s="9" t="s">
        <v>85</v>
      </c>
      <c r="F5" s="9" t="s">
        <v>56</v>
      </c>
      <c r="G5" s="9" t="s">
        <v>57</v>
      </c>
      <c r="H5" s="9" t="s">
        <v>58</v>
      </c>
      <c r="I5" s="9" t="s">
        <v>60</v>
      </c>
      <c r="J5" s="9" t="s">
        <v>61</v>
      </c>
      <c r="K5" s="9" t="s">
        <v>63</v>
      </c>
      <c r="L5" s="9" t="s">
        <v>64</v>
      </c>
      <c r="M5" s="9" t="s">
        <v>83</v>
      </c>
      <c r="N5" s="9" t="s">
        <v>66</v>
      </c>
      <c r="O5" s="9" t="s">
        <v>72</v>
      </c>
      <c r="P5" s="9" t="s">
        <v>67</v>
      </c>
      <c r="Q5" s="9" t="s">
        <v>84</v>
      </c>
      <c r="R5" s="9" t="s">
        <v>68</v>
      </c>
      <c r="S5" s="9" t="s">
        <v>69</v>
      </c>
      <c r="T5" s="21" t="s">
        <v>86</v>
      </c>
    </row>
    <row r="6" spans="1:20" x14ac:dyDescent="0.25">
      <c r="A6" s="12" t="s">
        <v>73</v>
      </c>
      <c r="B6" s="13" t="s">
        <v>76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0"/>
    </row>
    <row r="7" spans="1:20" ht="120" x14ac:dyDescent="0.25">
      <c r="A7" s="7">
        <v>1</v>
      </c>
      <c r="B7" s="5" t="s">
        <v>78</v>
      </c>
      <c r="C7" s="8" t="s">
        <v>45</v>
      </c>
      <c r="D7" s="17">
        <v>563</v>
      </c>
      <c r="E7" s="17">
        <v>5296</v>
      </c>
      <c r="F7" s="17">
        <v>1521</v>
      </c>
      <c r="G7" s="17">
        <v>1551</v>
      </c>
      <c r="H7" s="17">
        <v>2763</v>
      </c>
      <c r="I7" s="17">
        <v>3087</v>
      </c>
      <c r="J7" s="17">
        <v>1696</v>
      </c>
      <c r="K7" s="17">
        <v>778</v>
      </c>
      <c r="L7" s="17">
        <v>47</v>
      </c>
      <c r="M7" s="19">
        <v>463</v>
      </c>
      <c r="N7" s="17">
        <v>619</v>
      </c>
      <c r="O7" s="17">
        <v>1548</v>
      </c>
      <c r="P7" s="17">
        <v>3085</v>
      </c>
      <c r="Q7" s="17">
        <v>7819</v>
      </c>
      <c r="R7" s="17">
        <v>11168</v>
      </c>
      <c r="S7" s="17">
        <v>4992</v>
      </c>
      <c r="T7" s="10">
        <f>SUM(D7:S7)</f>
        <v>46996</v>
      </c>
    </row>
    <row r="8" spans="1:20" ht="150" x14ac:dyDescent="0.25">
      <c r="A8" s="7">
        <v>2</v>
      </c>
      <c r="B8" s="5" t="s">
        <v>80</v>
      </c>
      <c r="C8" s="8" t="s">
        <v>45</v>
      </c>
      <c r="D8" s="17">
        <v>563</v>
      </c>
      <c r="E8" s="17">
        <v>5296</v>
      </c>
      <c r="F8" s="17">
        <v>1521</v>
      </c>
      <c r="G8" s="17">
        <v>1551</v>
      </c>
      <c r="H8" s="17">
        <v>2763</v>
      </c>
      <c r="I8" s="17">
        <v>3087</v>
      </c>
      <c r="J8" s="17">
        <v>1696</v>
      </c>
      <c r="K8" s="17">
        <v>778</v>
      </c>
      <c r="L8" s="17">
        <v>47</v>
      </c>
      <c r="M8" s="19">
        <v>463</v>
      </c>
      <c r="N8" s="17">
        <v>619</v>
      </c>
      <c r="O8" s="17">
        <v>1548</v>
      </c>
      <c r="P8" s="17">
        <v>3085</v>
      </c>
      <c r="Q8" s="17">
        <v>7819</v>
      </c>
      <c r="R8" s="17">
        <v>11168</v>
      </c>
      <c r="S8" s="17">
        <v>4992</v>
      </c>
      <c r="T8" s="10">
        <f t="shared" ref="T8:T62" si="0">SUM(D8:S8)</f>
        <v>46996</v>
      </c>
    </row>
    <row r="9" spans="1:20" ht="30" x14ac:dyDescent="0.25">
      <c r="A9" s="7">
        <v>3</v>
      </c>
      <c r="B9" s="16" t="s">
        <v>87</v>
      </c>
      <c r="C9" s="8" t="s">
        <v>45</v>
      </c>
      <c r="D9" s="17">
        <v>563</v>
      </c>
      <c r="E9" s="17">
        <v>5296</v>
      </c>
      <c r="F9" s="17">
        <v>1521</v>
      </c>
      <c r="G9" s="17">
        <v>1551</v>
      </c>
      <c r="H9" s="17">
        <v>2763</v>
      </c>
      <c r="I9" s="17">
        <v>3087</v>
      </c>
      <c r="J9" s="17">
        <v>1696</v>
      </c>
      <c r="K9" s="17">
        <v>778</v>
      </c>
      <c r="L9" s="17">
        <v>47</v>
      </c>
      <c r="M9" s="19">
        <v>463</v>
      </c>
      <c r="N9" s="17">
        <v>619</v>
      </c>
      <c r="O9" s="17">
        <v>1548</v>
      </c>
      <c r="P9" s="17">
        <v>3085</v>
      </c>
      <c r="Q9" s="17">
        <v>7819</v>
      </c>
      <c r="R9" s="17">
        <v>11168</v>
      </c>
      <c r="S9" s="17">
        <v>4992</v>
      </c>
      <c r="T9" s="10">
        <f t="shared" si="0"/>
        <v>46996</v>
      </c>
    </row>
    <row r="10" spans="1:20" x14ac:dyDescent="0.25">
      <c r="A10" s="7">
        <v>4</v>
      </c>
      <c r="B10" s="16" t="s">
        <v>81</v>
      </c>
      <c r="C10" s="8" t="s">
        <v>79</v>
      </c>
      <c r="D10" s="17">
        <v>563</v>
      </c>
      <c r="E10" s="17">
        <v>5296</v>
      </c>
      <c r="F10" s="17">
        <v>1521</v>
      </c>
      <c r="G10" s="17">
        <v>1551</v>
      </c>
      <c r="H10" s="17">
        <v>2763</v>
      </c>
      <c r="I10" s="17">
        <v>3087</v>
      </c>
      <c r="J10" s="17">
        <v>1696</v>
      </c>
      <c r="K10" s="17">
        <v>778</v>
      </c>
      <c r="L10" s="17">
        <v>47</v>
      </c>
      <c r="M10" s="19">
        <v>463</v>
      </c>
      <c r="N10" s="17">
        <v>619</v>
      </c>
      <c r="O10" s="17">
        <v>1548</v>
      </c>
      <c r="P10" s="17">
        <v>3085</v>
      </c>
      <c r="Q10" s="17">
        <v>7819</v>
      </c>
      <c r="R10" s="17">
        <v>11168</v>
      </c>
      <c r="S10" s="17">
        <v>4992</v>
      </c>
      <c r="T10" s="10">
        <f t="shared" si="0"/>
        <v>46996</v>
      </c>
    </row>
    <row r="11" spans="1:20" ht="30" x14ac:dyDescent="0.25">
      <c r="A11" s="7">
        <v>5</v>
      </c>
      <c r="B11" s="16" t="s">
        <v>77</v>
      </c>
      <c r="C11" s="8" t="s">
        <v>79</v>
      </c>
      <c r="D11" s="17">
        <v>563</v>
      </c>
      <c r="E11" s="17">
        <v>5296</v>
      </c>
      <c r="F11" s="17">
        <v>1521</v>
      </c>
      <c r="G11" s="17">
        <v>1551</v>
      </c>
      <c r="H11" s="17">
        <v>2763</v>
      </c>
      <c r="I11" s="17">
        <v>3087</v>
      </c>
      <c r="J11" s="17">
        <v>1696</v>
      </c>
      <c r="K11" s="17">
        <v>778</v>
      </c>
      <c r="L11" s="17">
        <v>47</v>
      </c>
      <c r="M11" s="19">
        <v>463</v>
      </c>
      <c r="N11" s="17">
        <v>619</v>
      </c>
      <c r="O11" s="17">
        <v>1548</v>
      </c>
      <c r="P11" s="17">
        <v>3085</v>
      </c>
      <c r="Q11" s="17">
        <v>7819</v>
      </c>
      <c r="R11" s="17">
        <v>11168</v>
      </c>
      <c r="S11" s="17">
        <v>4992</v>
      </c>
      <c r="T11" s="10">
        <f t="shared" si="0"/>
        <v>46996</v>
      </c>
    </row>
    <row r="12" spans="1:20" x14ac:dyDescent="0.25">
      <c r="A12" s="7"/>
      <c r="B12" s="15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10">
        <f t="shared" si="0"/>
        <v>0</v>
      </c>
    </row>
    <row r="13" spans="1:20" ht="28.5" x14ac:dyDescent="0.25">
      <c r="A13" s="12" t="s">
        <v>74</v>
      </c>
      <c r="B13" s="14" t="s">
        <v>75</v>
      </c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10">
        <f t="shared" si="0"/>
        <v>0</v>
      </c>
    </row>
    <row r="14" spans="1:20" x14ac:dyDescent="0.25">
      <c r="A14" s="10">
        <v>1</v>
      </c>
      <c r="B14" s="1" t="s">
        <v>0</v>
      </c>
      <c r="C14" s="1" t="s">
        <v>38</v>
      </c>
      <c r="D14" s="1"/>
      <c r="E14" s="1">
        <v>1</v>
      </c>
      <c r="F14" s="1"/>
      <c r="G14" s="1">
        <v>1</v>
      </c>
      <c r="H14" s="1"/>
      <c r="I14" s="1">
        <v>1</v>
      </c>
      <c r="J14" s="1"/>
      <c r="K14" s="4"/>
      <c r="L14" s="4"/>
      <c r="M14" s="4"/>
      <c r="N14" s="4"/>
      <c r="O14" s="4"/>
      <c r="P14" s="4"/>
      <c r="Q14" s="4"/>
      <c r="R14" s="4"/>
      <c r="S14" s="4"/>
      <c r="T14" s="10">
        <f t="shared" si="0"/>
        <v>3</v>
      </c>
    </row>
    <row r="15" spans="1:20" x14ac:dyDescent="0.25">
      <c r="A15" s="10">
        <v>2</v>
      </c>
      <c r="B15" s="1" t="s">
        <v>51</v>
      </c>
      <c r="C15" s="18" t="s">
        <v>42</v>
      </c>
      <c r="D15" s="18">
        <f>1.33*3*1.03</f>
        <v>4.1097000000000001</v>
      </c>
      <c r="E15" s="18">
        <f>8.498*3*1.03</f>
        <v>26.25882</v>
      </c>
      <c r="F15" s="18">
        <f>0.35*3*1.03</f>
        <v>1.0814999999999999</v>
      </c>
      <c r="G15" s="18">
        <f>1.05*3*1.03</f>
        <v>3.2445000000000004</v>
      </c>
      <c r="H15" s="18"/>
      <c r="I15" s="18">
        <f>9.2*3*1.03</f>
        <v>28.427999999999997</v>
      </c>
      <c r="J15" s="18">
        <f>1.6*3*1.03</f>
        <v>4.9440000000000008</v>
      </c>
      <c r="K15" s="18">
        <f>0.8*3*1.03</f>
        <v>2.4720000000000004</v>
      </c>
      <c r="L15" s="18"/>
      <c r="M15" s="18">
        <f>0.2*1.03*3</f>
        <v>0.6180000000000001</v>
      </c>
      <c r="N15" s="18">
        <f>7.7*3*1.03</f>
        <v>23.793000000000003</v>
      </c>
      <c r="O15" s="18">
        <f>8.92*3*1.03</f>
        <v>27.562799999999999</v>
      </c>
      <c r="P15" s="18"/>
      <c r="Q15" s="18">
        <f>5.75*3*1.03</f>
        <v>17.767500000000002</v>
      </c>
      <c r="R15" s="18">
        <f>7.98*3*1.03</f>
        <v>24.658200000000001</v>
      </c>
      <c r="S15" s="18">
        <f>4.89*3*1.03</f>
        <v>15.110099999999999</v>
      </c>
      <c r="T15" s="10">
        <f t="shared" si="0"/>
        <v>180.04811999999998</v>
      </c>
    </row>
    <row r="16" spans="1:20" x14ac:dyDescent="0.25">
      <c r="A16" s="10">
        <v>3</v>
      </c>
      <c r="B16" s="1" t="s">
        <v>88</v>
      </c>
      <c r="C16" s="1" t="s">
        <v>43</v>
      </c>
      <c r="D16" s="1">
        <v>534</v>
      </c>
      <c r="E16" s="1">
        <v>5636</v>
      </c>
      <c r="F16" s="1">
        <v>343</v>
      </c>
      <c r="G16" s="1">
        <v>509</v>
      </c>
      <c r="H16" s="1"/>
      <c r="I16" s="1">
        <v>4138</v>
      </c>
      <c r="J16" s="1">
        <v>973</v>
      </c>
      <c r="K16" s="1">
        <v>383</v>
      </c>
      <c r="L16" s="1"/>
      <c r="M16" s="1">
        <v>122</v>
      </c>
      <c r="N16" s="1">
        <v>1926</v>
      </c>
      <c r="O16" s="1">
        <v>2761</v>
      </c>
      <c r="P16" s="1">
        <v>104</v>
      </c>
      <c r="Q16" s="1">
        <v>2794</v>
      </c>
      <c r="R16" s="1">
        <v>3615</v>
      </c>
      <c r="S16" s="1">
        <v>1991</v>
      </c>
      <c r="T16" s="10">
        <f t="shared" si="0"/>
        <v>25829</v>
      </c>
    </row>
    <row r="17" spans="1:20" x14ac:dyDescent="0.25">
      <c r="A17" s="10">
        <v>4</v>
      </c>
      <c r="B17" s="1" t="s">
        <v>89</v>
      </c>
      <c r="C17" s="1" t="s">
        <v>38</v>
      </c>
      <c r="D17" s="1">
        <v>23</v>
      </c>
      <c r="E17" s="1">
        <v>145</v>
      </c>
      <c r="F17" s="1">
        <v>6</v>
      </c>
      <c r="G17" s="1">
        <v>18</v>
      </c>
      <c r="H17" s="1"/>
      <c r="I17" s="1">
        <v>157</v>
      </c>
      <c r="J17" s="1">
        <v>28</v>
      </c>
      <c r="K17" s="1">
        <v>14</v>
      </c>
      <c r="L17" s="1"/>
      <c r="M17" s="1">
        <v>4</v>
      </c>
      <c r="N17" s="1">
        <v>131</v>
      </c>
      <c r="O17" s="1">
        <v>152</v>
      </c>
      <c r="P17" s="1"/>
      <c r="Q17" s="1">
        <v>98</v>
      </c>
      <c r="R17" s="1">
        <v>136</v>
      </c>
      <c r="S17" s="1">
        <v>84</v>
      </c>
      <c r="T17" s="10">
        <f t="shared" si="0"/>
        <v>996</v>
      </c>
    </row>
    <row r="18" spans="1:20" x14ac:dyDescent="0.25">
      <c r="A18" s="10">
        <v>5</v>
      </c>
      <c r="B18" s="1" t="s">
        <v>1</v>
      </c>
      <c r="C18" s="1" t="s">
        <v>44</v>
      </c>
      <c r="D18" s="1">
        <v>4</v>
      </c>
      <c r="E18" s="1">
        <v>47</v>
      </c>
      <c r="F18" s="1">
        <v>3</v>
      </c>
      <c r="G18" s="1">
        <v>4</v>
      </c>
      <c r="H18" s="1"/>
      <c r="I18" s="1">
        <v>32</v>
      </c>
      <c r="J18" s="1">
        <v>8</v>
      </c>
      <c r="K18" s="1">
        <v>3</v>
      </c>
      <c r="L18" s="1"/>
      <c r="M18" s="1">
        <v>1</v>
      </c>
      <c r="N18" s="1">
        <v>12</v>
      </c>
      <c r="O18" s="1">
        <v>19</v>
      </c>
      <c r="P18" s="1">
        <v>1</v>
      </c>
      <c r="Q18" s="1">
        <v>22</v>
      </c>
      <c r="R18" s="1">
        <v>28</v>
      </c>
      <c r="S18" s="1">
        <v>15</v>
      </c>
      <c r="T18" s="10">
        <f t="shared" si="0"/>
        <v>199</v>
      </c>
    </row>
    <row r="19" spans="1:20" x14ac:dyDescent="0.25">
      <c r="A19" s="10">
        <v>6</v>
      </c>
      <c r="B19" s="1" t="s">
        <v>2</v>
      </c>
      <c r="C19" s="1" t="s">
        <v>38</v>
      </c>
      <c r="D19" s="1">
        <v>32</v>
      </c>
      <c r="E19" s="1">
        <v>204</v>
      </c>
      <c r="F19" s="1">
        <v>9</v>
      </c>
      <c r="G19" s="1">
        <v>26</v>
      </c>
      <c r="H19" s="1"/>
      <c r="I19" s="1">
        <v>221</v>
      </c>
      <c r="J19" s="1">
        <v>39</v>
      </c>
      <c r="K19" s="1">
        <v>20</v>
      </c>
      <c r="L19" s="1"/>
      <c r="M19" s="1">
        <v>5</v>
      </c>
      <c r="N19" s="1">
        <v>185</v>
      </c>
      <c r="O19" s="1">
        <v>215</v>
      </c>
      <c r="P19" s="1"/>
      <c r="Q19" s="1">
        <v>138</v>
      </c>
      <c r="R19" s="1">
        <v>192</v>
      </c>
      <c r="S19" s="1">
        <v>118</v>
      </c>
      <c r="T19" s="10">
        <f t="shared" si="0"/>
        <v>1404</v>
      </c>
    </row>
    <row r="20" spans="1:20" x14ac:dyDescent="0.25">
      <c r="A20" s="10">
        <v>7</v>
      </c>
      <c r="B20" s="1" t="s">
        <v>90</v>
      </c>
      <c r="C20" s="1" t="s">
        <v>38</v>
      </c>
      <c r="D20" s="1">
        <v>23</v>
      </c>
      <c r="E20" s="1">
        <v>145</v>
      </c>
      <c r="F20" s="1">
        <v>6</v>
      </c>
      <c r="G20" s="1">
        <v>18</v>
      </c>
      <c r="H20" s="1"/>
      <c r="I20" s="1">
        <v>157</v>
      </c>
      <c r="J20" s="1">
        <v>28</v>
      </c>
      <c r="K20" s="1">
        <v>14</v>
      </c>
      <c r="L20" s="1"/>
      <c r="M20" s="1">
        <v>4</v>
      </c>
      <c r="N20" s="1">
        <v>131</v>
      </c>
      <c r="O20" s="1">
        <v>152</v>
      </c>
      <c r="P20" s="1"/>
      <c r="Q20" s="1">
        <v>98</v>
      </c>
      <c r="R20" s="1">
        <v>136</v>
      </c>
      <c r="S20" s="1">
        <v>84</v>
      </c>
      <c r="T20" s="10">
        <f t="shared" si="0"/>
        <v>996</v>
      </c>
    </row>
    <row r="21" spans="1:20" x14ac:dyDescent="0.25">
      <c r="A21" s="10">
        <v>8</v>
      </c>
      <c r="B21" s="1" t="s">
        <v>3</v>
      </c>
      <c r="C21" s="1" t="s">
        <v>45</v>
      </c>
      <c r="D21" s="1">
        <v>32</v>
      </c>
      <c r="E21" s="1">
        <v>204</v>
      </c>
      <c r="F21" s="1">
        <v>9</v>
      </c>
      <c r="G21" s="1">
        <v>26</v>
      </c>
      <c r="H21" s="1"/>
      <c r="I21" s="1">
        <v>221</v>
      </c>
      <c r="J21" s="1">
        <v>39</v>
      </c>
      <c r="K21" s="1">
        <v>20</v>
      </c>
      <c r="L21" s="1"/>
      <c r="M21" s="1">
        <v>5</v>
      </c>
      <c r="N21" s="1">
        <v>185</v>
      </c>
      <c r="O21" s="1">
        <v>215</v>
      </c>
      <c r="P21" s="1"/>
      <c r="Q21" s="1">
        <v>138</v>
      </c>
      <c r="R21" s="1">
        <v>192</v>
      </c>
      <c r="S21" s="1">
        <v>118</v>
      </c>
      <c r="T21" s="10">
        <f t="shared" si="0"/>
        <v>1404</v>
      </c>
    </row>
    <row r="22" spans="1:20" x14ac:dyDescent="0.25">
      <c r="A22" s="10">
        <v>9</v>
      </c>
      <c r="B22" s="1" t="s">
        <v>4</v>
      </c>
      <c r="C22" s="1" t="s">
        <v>38</v>
      </c>
      <c r="D22" s="1">
        <v>4</v>
      </c>
      <c r="E22" s="1">
        <v>47</v>
      </c>
      <c r="F22" s="1">
        <v>3</v>
      </c>
      <c r="G22" s="1">
        <v>4</v>
      </c>
      <c r="H22" s="1"/>
      <c r="I22" s="1">
        <v>32</v>
      </c>
      <c r="J22" s="1">
        <v>8</v>
      </c>
      <c r="K22" s="1">
        <v>3</v>
      </c>
      <c r="L22" s="1"/>
      <c r="M22" s="1">
        <v>1</v>
      </c>
      <c r="N22" s="1">
        <v>12</v>
      </c>
      <c r="O22" s="1">
        <v>19</v>
      </c>
      <c r="P22" s="1">
        <v>1</v>
      </c>
      <c r="Q22" s="1">
        <v>22</v>
      </c>
      <c r="R22" s="1">
        <v>28</v>
      </c>
      <c r="S22" s="1">
        <v>15</v>
      </c>
      <c r="T22" s="10">
        <f t="shared" si="0"/>
        <v>199</v>
      </c>
    </row>
    <row r="23" spans="1:20" x14ac:dyDescent="0.25">
      <c r="A23" s="10">
        <v>10</v>
      </c>
      <c r="B23" s="1" t="s">
        <v>5</v>
      </c>
      <c r="C23" s="1" t="s">
        <v>38</v>
      </c>
      <c r="D23" s="1">
        <v>12</v>
      </c>
      <c r="E23" s="1">
        <v>141</v>
      </c>
      <c r="F23" s="1">
        <v>9</v>
      </c>
      <c r="G23" s="1">
        <v>12</v>
      </c>
      <c r="H23" s="1"/>
      <c r="I23" s="1">
        <v>96</v>
      </c>
      <c r="J23" s="1">
        <v>24</v>
      </c>
      <c r="K23" s="1">
        <v>9</v>
      </c>
      <c r="L23" s="1"/>
      <c r="M23" s="1">
        <v>3</v>
      </c>
      <c r="N23" s="1">
        <v>36</v>
      </c>
      <c r="O23" s="1">
        <v>57</v>
      </c>
      <c r="P23" s="1">
        <v>3</v>
      </c>
      <c r="Q23" s="1">
        <v>66</v>
      </c>
      <c r="R23" s="1">
        <v>84</v>
      </c>
      <c r="S23" s="1">
        <v>45</v>
      </c>
      <c r="T23" s="10">
        <f t="shared" si="0"/>
        <v>597</v>
      </c>
    </row>
    <row r="24" spans="1:20" x14ac:dyDescent="0.25">
      <c r="A24" s="10">
        <v>11</v>
      </c>
      <c r="B24" s="1" t="s">
        <v>6</v>
      </c>
      <c r="C24" s="1" t="s">
        <v>38</v>
      </c>
      <c r="D24" s="1">
        <v>76</v>
      </c>
      <c r="E24" s="1">
        <v>485</v>
      </c>
      <c r="F24" s="1">
        <v>20</v>
      </c>
      <c r="G24" s="1">
        <v>60</v>
      </c>
      <c r="H24" s="1"/>
      <c r="I24" s="1">
        <v>525</v>
      </c>
      <c r="J24" s="1">
        <v>92</v>
      </c>
      <c r="K24" s="1">
        <v>46</v>
      </c>
      <c r="L24" s="1"/>
      <c r="M24" s="1">
        <v>12</v>
      </c>
      <c r="N24" s="1">
        <v>439</v>
      </c>
      <c r="O24" s="1">
        <v>509</v>
      </c>
      <c r="P24" s="1"/>
      <c r="Q24" s="1">
        <v>328</v>
      </c>
      <c r="R24" s="1">
        <v>455</v>
      </c>
      <c r="S24" s="1">
        <v>279</v>
      </c>
      <c r="T24" s="10">
        <f t="shared" si="0"/>
        <v>3326</v>
      </c>
    </row>
    <row r="25" spans="1:20" x14ac:dyDescent="0.25">
      <c r="A25" s="10">
        <v>12</v>
      </c>
      <c r="B25" s="1" t="s">
        <v>7</v>
      </c>
      <c r="C25" s="1" t="s">
        <v>38</v>
      </c>
      <c r="D25" s="1">
        <v>8</v>
      </c>
      <c r="E25" s="1">
        <v>94</v>
      </c>
      <c r="F25" s="1">
        <v>6</v>
      </c>
      <c r="G25" s="1">
        <v>8</v>
      </c>
      <c r="H25" s="1"/>
      <c r="I25" s="1">
        <v>64</v>
      </c>
      <c r="J25" s="1">
        <v>16</v>
      </c>
      <c r="K25" s="1">
        <v>6</v>
      </c>
      <c r="L25" s="1"/>
      <c r="M25" s="1">
        <v>2</v>
      </c>
      <c r="N25" s="1">
        <v>24</v>
      </c>
      <c r="O25" s="1">
        <v>38</v>
      </c>
      <c r="P25" s="1">
        <v>2</v>
      </c>
      <c r="Q25" s="1">
        <v>44</v>
      </c>
      <c r="R25" s="1">
        <v>56</v>
      </c>
      <c r="S25" s="1">
        <v>30</v>
      </c>
      <c r="T25" s="10">
        <f t="shared" si="0"/>
        <v>398</v>
      </c>
    </row>
    <row r="26" spans="1:20" x14ac:dyDescent="0.25">
      <c r="A26" s="10">
        <v>13</v>
      </c>
      <c r="B26" s="1" t="s">
        <v>8</v>
      </c>
      <c r="C26" s="1" t="s">
        <v>38</v>
      </c>
      <c r="D26" s="1"/>
      <c r="E26" s="1">
        <v>32</v>
      </c>
      <c r="F26" s="1">
        <v>3</v>
      </c>
      <c r="G26" s="1">
        <v>3</v>
      </c>
      <c r="H26" s="1"/>
      <c r="I26" s="1">
        <v>21</v>
      </c>
      <c r="J26" s="1">
        <v>4</v>
      </c>
      <c r="K26" s="1">
        <v>3</v>
      </c>
      <c r="L26" s="1"/>
      <c r="M26" s="1"/>
      <c r="N26" s="1">
        <v>11</v>
      </c>
      <c r="O26" s="1">
        <v>14</v>
      </c>
      <c r="P26" s="1">
        <v>1</v>
      </c>
      <c r="Q26" s="1">
        <v>17</v>
      </c>
      <c r="R26" s="1">
        <v>16</v>
      </c>
      <c r="S26" s="1">
        <v>12</v>
      </c>
      <c r="T26" s="10">
        <f t="shared" si="0"/>
        <v>137</v>
      </c>
    </row>
    <row r="27" spans="1:20" x14ac:dyDescent="0.25">
      <c r="A27" s="10">
        <v>14</v>
      </c>
      <c r="B27" s="1" t="s">
        <v>9</v>
      </c>
      <c r="C27" s="1" t="s">
        <v>46</v>
      </c>
      <c r="D27" s="1">
        <v>80</v>
      </c>
      <c r="E27" s="1">
        <v>940</v>
      </c>
      <c r="F27" s="1">
        <v>60</v>
      </c>
      <c r="G27" s="1">
        <v>80</v>
      </c>
      <c r="H27" s="1"/>
      <c r="I27" s="1">
        <v>640</v>
      </c>
      <c r="J27" s="1">
        <v>160</v>
      </c>
      <c r="K27" s="1">
        <v>60</v>
      </c>
      <c r="L27" s="1"/>
      <c r="M27" s="1">
        <v>20</v>
      </c>
      <c r="N27" s="1">
        <v>240</v>
      </c>
      <c r="O27" s="1">
        <v>380</v>
      </c>
      <c r="P27" s="1">
        <v>20</v>
      </c>
      <c r="Q27" s="1">
        <v>440</v>
      </c>
      <c r="R27" s="1">
        <v>560</v>
      </c>
      <c r="S27" s="1">
        <v>300</v>
      </c>
      <c r="T27" s="10">
        <f t="shared" si="0"/>
        <v>3980</v>
      </c>
    </row>
    <row r="28" spans="1:20" x14ac:dyDescent="0.25">
      <c r="A28" s="10">
        <v>15</v>
      </c>
      <c r="B28" s="1" t="s">
        <v>96</v>
      </c>
      <c r="C28" s="1" t="s">
        <v>47</v>
      </c>
      <c r="D28" s="1">
        <v>60</v>
      </c>
      <c r="E28" s="1">
        <v>705</v>
      </c>
      <c r="F28" s="1">
        <v>45</v>
      </c>
      <c r="G28" s="1">
        <v>60</v>
      </c>
      <c r="H28" s="1"/>
      <c r="I28" s="1">
        <v>480</v>
      </c>
      <c r="J28" s="1">
        <v>120</v>
      </c>
      <c r="K28" s="1">
        <v>45</v>
      </c>
      <c r="L28" s="1"/>
      <c r="M28" s="1">
        <v>15</v>
      </c>
      <c r="N28" s="1">
        <v>180</v>
      </c>
      <c r="O28" s="1">
        <v>285</v>
      </c>
      <c r="P28" s="1">
        <v>15</v>
      </c>
      <c r="Q28" s="1">
        <v>330</v>
      </c>
      <c r="R28" s="1">
        <v>420</v>
      </c>
      <c r="S28" s="1">
        <v>225</v>
      </c>
      <c r="T28" s="10">
        <f t="shared" si="0"/>
        <v>2985</v>
      </c>
    </row>
    <row r="29" spans="1:20" x14ac:dyDescent="0.25">
      <c r="A29" s="10">
        <v>16</v>
      </c>
      <c r="B29" s="1" t="s">
        <v>10</v>
      </c>
      <c r="C29" s="1" t="s">
        <v>38</v>
      </c>
      <c r="D29" s="1">
        <v>188</v>
      </c>
      <c r="E29" s="1">
        <v>2856</v>
      </c>
      <c r="F29" s="1">
        <v>207</v>
      </c>
      <c r="G29" s="1">
        <v>414</v>
      </c>
      <c r="H29" s="1">
        <v>575</v>
      </c>
      <c r="I29" s="1">
        <v>1166</v>
      </c>
      <c r="J29" s="1">
        <v>452</v>
      </c>
      <c r="K29" s="1">
        <v>316</v>
      </c>
      <c r="L29" s="1">
        <v>46</v>
      </c>
      <c r="M29" s="1">
        <v>345</v>
      </c>
      <c r="N29" s="1">
        <v>529</v>
      </c>
      <c r="O29" s="1">
        <v>758</v>
      </c>
      <c r="P29" s="1">
        <v>116</v>
      </c>
      <c r="Q29" s="1">
        <v>3243</v>
      </c>
      <c r="R29" s="1">
        <v>1994</v>
      </c>
      <c r="S29" s="1">
        <v>1441</v>
      </c>
      <c r="T29" s="10">
        <f t="shared" si="0"/>
        <v>14646</v>
      </c>
    </row>
    <row r="30" spans="1:20" x14ac:dyDescent="0.25">
      <c r="A30" s="10">
        <v>17</v>
      </c>
      <c r="B30" s="1" t="s">
        <v>91</v>
      </c>
      <c r="C30" s="1" t="s">
        <v>43</v>
      </c>
      <c r="D30" s="1">
        <v>266</v>
      </c>
      <c r="E30" s="1">
        <v>2874</v>
      </c>
      <c r="F30" s="1">
        <v>177</v>
      </c>
      <c r="G30" s="1">
        <v>256</v>
      </c>
      <c r="H30" s="1"/>
      <c r="I30" s="1">
        <v>2073</v>
      </c>
      <c r="J30" s="1">
        <v>495</v>
      </c>
      <c r="K30" s="1">
        <v>193</v>
      </c>
      <c r="L30" s="1"/>
      <c r="M30" s="1">
        <v>62</v>
      </c>
      <c r="N30" s="1">
        <v>922</v>
      </c>
      <c r="O30" s="1">
        <v>1349</v>
      </c>
      <c r="P30" s="1">
        <v>55</v>
      </c>
      <c r="Q30" s="1">
        <v>1406</v>
      </c>
      <c r="R30" s="1">
        <v>1812</v>
      </c>
      <c r="S30" s="1">
        <v>992</v>
      </c>
      <c r="T30" s="10">
        <f t="shared" si="0"/>
        <v>12932</v>
      </c>
    </row>
    <row r="31" spans="1:20" x14ac:dyDescent="0.25">
      <c r="A31" s="10">
        <v>18</v>
      </c>
      <c r="B31" s="1" t="s">
        <v>52</v>
      </c>
      <c r="C31" s="1" t="s">
        <v>48</v>
      </c>
      <c r="D31" s="1">
        <v>0.16</v>
      </c>
      <c r="E31" s="1">
        <v>1.8800000000000001</v>
      </c>
      <c r="F31" s="1">
        <v>0.12</v>
      </c>
      <c r="G31" s="1">
        <v>0.16</v>
      </c>
      <c r="H31" s="1"/>
      <c r="I31" s="1">
        <v>1.28</v>
      </c>
      <c r="J31" s="1">
        <v>0.32</v>
      </c>
      <c r="K31" s="1">
        <v>0.12</v>
      </c>
      <c r="L31" s="1"/>
      <c r="M31" s="1">
        <v>0.04</v>
      </c>
      <c r="N31" s="1">
        <v>0.48</v>
      </c>
      <c r="O31" s="1">
        <v>0.76</v>
      </c>
      <c r="P31" s="1">
        <v>0.04</v>
      </c>
      <c r="Q31" s="1">
        <v>0.88000000000000012</v>
      </c>
      <c r="R31" s="1">
        <v>1.1200000000000001</v>
      </c>
      <c r="S31" s="1">
        <v>0.6</v>
      </c>
      <c r="T31" s="10">
        <f t="shared" si="0"/>
        <v>7.96</v>
      </c>
    </row>
    <row r="32" spans="1:20" x14ac:dyDescent="0.25">
      <c r="A32" s="10">
        <v>19</v>
      </c>
      <c r="B32" s="1" t="s">
        <v>11</v>
      </c>
      <c r="C32" s="1" t="s">
        <v>38</v>
      </c>
      <c r="D32" s="1">
        <v>4</v>
      </c>
      <c r="E32" s="1">
        <v>14</v>
      </c>
      <c r="F32" s="1"/>
      <c r="G32" s="1"/>
      <c r="H32" s="1"/>
      <c r="I32" s="1">
        <v>10</v>
      </c>
      <c r="J32" s="1">
        <v>4</v>
      </c>
      <c r="K32" s="1"/>
      <c r="L32" s="1"/>
      <c r="M32" s="1">
        <v>1</v>
      </c>
      <c r="N32" s="1">
        <v>1</v>
      </c>
      <c r="O32" s="1">
        <v>5</v>
      </c>
      <c r="P32" s="1"/>
      <c r="Q32" s="1">
        <v>5</v>
      </c>
      <c r="R32" s="1">
        <v>12</v>
      </c>
      <c r="S32" s="1">
        <v>3</v>
      </c>
      <c r="T32" s="10">
        <f t="shared" si="0"/>
        <v>59</v>
      </c>
    </row>
    <row r="33" spans="1:20" x14ac:dyDescent="0.25">
      <c r="A33" s="10">
        <v>20</v>
      </c>
      <c r="B33" s="1" t="s">
        <v>12</v>
      </c>
      <c r="C33" s="1" t="s">
        <v>46</v>
      </c>
      <c r="D33" s="1">
        <v>190</v>
      </c>
      <c r="E33" s="1">
        <v>1620</v>
      </c>
      <c r="F33" s="1">
        <v>90</v>
      </c>
      <c r="G33" s="1">
        <v>170</v>
      </c>
      <c r="H33" s="1"/>
      <c r="I33" s="1">
        <v>1380</v>
      </c>
      <c r="J33" s="1">
        <v>290</v>
      </c>
      <c r="K33" s="1">
        <v>130</v>
      </c>
      <c r="L33" s="1"/>
      <c r="M33" s="1">
        <v>40</v>
      </c>
      <c r="N33" s="1">
        <v>860</v>
      </c>
      <c r="O33" s="1">
        <v>1100</v>
      </c>
      <c r="P33" s="1">
        <v>20</v>
      </c>
      <c r="Q33" s="1">
        <v>900</v>
      </c>
      <c r="R33" s="1">
        <v>1200</v>
      </c>
      <c r="S33" s="1">
        <v>700</v>
      </c>
      <c r="T33" s="10">
        <f t="shared" si="0"/>
        <v>8690</v>
      </c>
    </row>
    <row r="34" spans="1:20" x14ac:dyDescent="0.25">
      <c r="A34" s="10">
        <v>21</v>
      </c>
      <c r="B34" s="1" t="s">
        <v>13</v>
      </c>
      <c r="C34" s="1" t="s">
        <v>43</v>
      </c>
      <c r="D34" s="1">
        <v>390</v>
      </c>
      <c r="E34" s="1">
        <v>6430</v>
      </c>
      <c r="F34" s="1">
        <v>480</v>
      </c>
      <c r="G34" s="1">
        <v>950</v>
      </c>
      <c r="H34" s="1">
        <v>1380</v>
      </c>
      <c r="I34" s="1">
        <v>2340</v>
      </c>
      <c r="J34" s="1">
        <v>1010</v>
      </c>
      <c r="K34" s="1">
        <v>720</v>
      </c>
      <c r="L34" s="1">
        <v>110</v>
      </c>
      <c r="M34" s="1">
        <v>830</v>
      </c>
      <c r="N34" s="1">
        <v>890</v>
      </c>
      <c r="O34" s="18">
        <v>1370</v>
      </c>
      <c r="P34" s="1">
        <v>290</v>
      </c>
      <c r="Q34" s="1">
        <v>7500</v>
      </c>
      <c r="R34" s="1">
        <v>4390</v>
      </c>
      <c r="S34" s="1">
        <v>3220</v>
      </c>
      <c r="T34" s="10">
        <f t="shared" si="0"/>
        <v>32300</v>
      </c>
    </row>
    <row r="35" spans="1:20" x14ac:dyDescent="0.25">
      <c r="A35" s="10">
        <v>22</v>
      </c>
      <c r="B35" s="1" t="s">
        <v>92</v>
      </c>
      <c r="C35" s="1" t="s">
        <v>43</v>
      </c>
      <c r="D35" s="1">
        <v>400</v>
      </c>
      <c r="E35" s="1">
        <v>4184</v>
      </c>
      <c r="F35" s="1">
        <v>254</v>
      </c>
      <c r="G35" s="1">
        <v>380</v>
      </c>
      <c r="H35" s="1"/>
      <c r="I35" s="1">
        <v>3095</v>
      </c>
      <c r="J35" s="1">
        <v>724</v>
      </c>
      <c r="K35" s="1">
        <v>286</v>
      </c>
      <c r="L35" s="1"/>
      <c r="M35" s="1">
        <v>91</v>
      </c>
      <c r="N35" s="1">
        <v>1467</v>
      </c>
      <c r="O35" s="1">
        <v>2087</v>
      </c>
      <c r="P35" s="1">
        <v>76</v>
      </c>
      <c r="Q35" s="1">
        <v>2086</v>
      </c>
      <c r="R35" s="1">
        <v>2703</v>
      </c>
      <c r="S35" s="1">
        <v>1493</v>
      </c>
      <c r="T35" s="10">
        <f t="shared" si="0"/>
        <v>19326</v>
      </c>
    </row>
    <row r="36" spans="1:20" x14ac:dyDescent="0.25">
      <c r="A36" s="10">
        <v>23</v>
      </c>
      <c r="B36" s="18" t="s">
        <v>14</v>
      </c>
      <c r="C36" s="18" t="s">
        <v>48</v>
      </c>
      <c r="D36" s="18"/>
      <c r="E36" s="18">
        <f>59.3047*1.1</f>
        <v>65.235169999999997</v>
      </c>
      <c r="F36" s="18"/>
      <c r="G36" s="18">
        <f>13.3525*1.1</f>
        <v>14.687749999999999</v>
      </c>
      <c r="H36" s="18">
        <f>22.9981*1.1</f>
        <v>25.297910000000002</v>
      </c>
      <c r="I36" s="18">
        <f>25.24*1.1</f>
        <v>27.763999999999999</v>
      </c>
      <c r="J36" s="18">
        <f>9.5*1.1</f>
        <v>10.450000000000001</v>
      </c>
      <c r="K36" s="18">
        <f>11.94*1.1</f>
        <v>13.134</v>
      </c>
      <c r="L36" s="18">
        <f>1.81*1.1</f>
        <v>1.9910000000000003</v>
      </c>
      <c r="M36" s="18">
        <f>7.17*1.1</f>
        <v>7.8870000000000005</v>
      </c>
      <c r="N36" s="18">
        <f>4.53*1.1</f>
        <v>4.9830000000000005</v>
      </c>
      <c r="O36" s="18">
        <f>5.3*1.1</f>
        <v>5.83</v>
      </c>
      <c r="P36" s="18">
        <f>1.74*1.1</f>
        <v>1.9140000000000001</v>
      </c>
      <c r="Q36" s="18">
        <f>72.0846*1.1</f>
        <v>79.293059999999997</v>
      </c>
      <c r="R36" s="18">
        <f>39.0852*1.1</f>
        <v>42.993720000000003</v>
      </c>
      <c r="S36" s="18">
        <f>19.5696*1.1</f>
        <v>21.526560000000003</v>
      </c>
      <c r="T36" s="10">
        <f t="shared" si="0"/>
        <v>322.98717000000005</v>
      </c>
    </row>
    <row r="37" spans="1:20" x14ac:dyDescent="0.25">
      <c r="A37" s="10">
        <v>24</v>
      </c>
      <c r="B37" s="18" t="s">
        <v>93</v>
      </c>
      <c r="C37" s="18" t="s">
        <v>48</v>
      </c>
      <c r="D37" s="18">
        <f>6.375*1.1</f>
        <v>7.0125000000000002</v>
      </c>
      <c r="E37" s="18">
        <f>47.7275*1.1</f>
        <v>52.500250000000001</v>
      </c>
      <c r="F37" s="18">
        <f>7.9475*1.1</f>
        <v>8.7422500000000003</v>
      </c>
      <c r="G37" s="18">
        <f>2.278*1.1</f>
        <v>2.5058000000000002</v>
      </c>
      <c r="H37" s="18"/>
      <c r="I37" s="18">
        <f>13.63*1.1</f>
        <v>14.993000000000002</v>
      </c>
      <c r="J37" s="18">
        <f>7.2*1*1.1</f>
        <v>7.9200000000000008</v>
      </c>
      <c r="K37" s="18"/>
      <c r="L37" s="18"/>
      <c r="M37" s="18">
        <f>6.4*1.1</f>
        <v>7.0400000000000009</v>
      </c>
      <c r="N37" s="18">
        <f>10.1*1.1</f>
        <v>11.110000000000001</v>
      </c>
      <c r="O37" s="18">
        <f>17.45*1.1</f>
        <v>19.195</v>
      </c>
      <c r="P37" s="18">
        <f>2.88*1.1</f>
        <v>3.1680000000000001</v>
      </c>
      <c r="Q37" s="18">
        <f>52.74*1.1</f>
        <v>58.01400000000001</v>
      </c>
      <c r="R37" s="18">
        <f>33.9*1.1</f>
        <v>37.29</v>
      </c>
      <c r="S37" s="18">
        <f>33.906*1.1</f>
        <v>37.296600000000005</v>
      </c>
      <c r="T37" s="10">
        <f t="shared" si="0"/>
        <v>266.78740000000005</v>
      </c>
    </row>
    <row r="38" spans="1:20" ht="45.75" customHeight="1" x14ac:dyDescent="0.25">
      <c r="A38" s="10">
        <v>25</v>
      </c>
      <c r="B38" s="2" t="s">
        <v>39</v>
      </c>
      <c r="C38" s="1" t="s">
        <v>38</v>
      </c>
      <c r="D38" s="1">
        <v>8</v>
      </c>
      <c r="E38" s="1">
        <v>94</v>
      </c>
      <c r="F38" s="1">
        <v>6</v>
      </c>
      <c r="G38" s="1">
        <v>8</v>
      </c>
      <c r="H38" s="1"/>
      <c r="I38" s="1">
        <v>64</v>
      </c>
      <c r="J38" s="1">
        <v>16</v>
      </c>
      <c r="K38" s="1">
        <v>6</v>
      </c>
      <c r="L38" s="1"/>
      <c r="M38" s="1">
        <v>2</v>
      </c>
      <c r="N38" s="1">
        <v>24</v>
      </c>
      <c r="O38" s="1">
        <v>38</v>
      </c>
      <c r="P38" s="1">
        <v>2</v>
      </c>
      <c r="Q38" s="1">
        <v>44</v>
      </c>
      <c r="R38" s="1">
        <v>56</v>
      </c>
      <c r="S38" s="1">
        <v>30</v>
      </c>
      <c r="T38" s="10">
        <f t="shared" si="0"/>
        <v>398</v>
      </c>
    </row>
    <row r="39" spans="1:20" ht="30" customHeight="1" x14ac:dyDescent="0.25">
      <c r="A39" s="10">
        <v>26</v>
      </c>
      <c r="B39" s="2" t="s">
        <v>15</v>
      </c>
      <c r="C39" s="1" t="s">
        <v>43</v>
      </c>
      <c r="D39" s="1">
        <v>56</v>
      </c>
      <c r="E39" s="1">
        <v>357</v>
      </c>
      <c r="F39" s="1">
        <v>15</v>
      </c>
      <c r="G39" s="1">
        <v>45</v>
      </c>
      <c r="H39" s="1"/>
      <c r="I39" s="1">
        <v>387</v>
      </c>
      <c r="J39" s="1">
        <v>68</v>
      </c>
      <c r="K39" s="1">
        <v>34</v>
      </c>
      <c r="L39" s="1"/>
      <c r="M39" s="1">
        <v>9</v>
      </c>
      <c r="N39" s="1">
        <v>324</v>
      </c>
      <c r="O39" s="1">
        <v>375</v>
      </c>
      <c r="P39" s="1"/>
      <c r="Q39" s="1">
        <v>242</v>
      </c>
      <c r="R39" s="1">
        <v>336</v>
      </c>
      <c r="S39" s="1">
        <v>206</v>
      </c>
      <c r="T39" s="10">
        <f t="shared" si="0"/>
        <v>2454</v>
      </c>
    </row>
    <row r="40" spans="1:20" x14ac:dyDescent="0.25">
      <c r="A40" s="10">
        <v>27</v>
      </c>
      <c r="B40" s="1" t="s">
        <v>94</v>
      </c>
      <c r="C40" s="1" t="s">
        <v>38</v>
      </c>
      <c r="D40" s="1">
        <v>23</v>
      </c>
      <c r="E40" s="1">
        <v>145</v>
      </c>
      <c r="F40" s="1">
        <v>6</v>
      </c>
      <c r="G40" s="1">
        <v>18</v>
      </c>
      <c r="H40" s="1"/>
      <c r="I40" s="1">
        <v>157</v>
      </c>
      <c r="J40" s="1">
        <v>28</v>
      </c>
      <c r="K40" s="1">
        <v>14</v>
      </c>
      <c r="L40" s="1"/>
      <c r="M40" s="1">
        <v>4</v>
      </c>
      <c r="N40" s="1">
        <v>131</v>
      </c>
      <c r="O40" s="1">
        <v>152</v>
      </c>
      <c r="P40" s="1"/>
      <c r="Q40" s="1">
        <v>98</v>
      </c>
      <c r="R40" s="1">
        <v>136</v>
      </c>
      <c r="S40" s="1">
        <v>84</v>
      </c>
      <c r="T40" s="10">
        <f t="shared" si="0"/>
        <v>996</v>
      </c>
    </row>
    <row r="41" spans="1:20" ht="60" x14ac:dyDescent="0.25">
      <c r="A41" s="10">
        <v>28</v>
      </c>
      <c r="B41" s="2" t="s">
        <v>53</v>
      </c>
      <c r="C41" s="1" t="s">
        <v>38</v>
      </c>
      <c r="D41" s="1">
        <v>4</v>
      </c>
      <c r="E41" s="1">
        <v>47</v>
      </c>
      <c r="F41" s="1">
        <v>3</v>
      </c>
      <c r="G41" s="1">
        <v>4</v>
      </c>
      <c r="H41" s="1"/>
      <c r="I41" s="1">
        <v>32</v>
      </c>
      <c r="J41" s="1">
        <v>8</v>
      </c>
      <c r="K41" s="1">
        <v>3</v>
      </c>
      <c r="L41" s="1"/>
      <c r="M41" s="1">
        <v>1</v>
      </c>
      <c r="N41" s="1">
        <v>12</v>
      </c>
      <c r="O41" s="1">
        <v>19</v>
      </c>
      <c r="P41" s="1">
        <v>1</v>
      </c>
      <c r="Q41" s="1">
        <v>22</v>
      </c>
      <c r="R41" s="1">
        <v>28</v>
      </c>
      <c r="S41" s="1">
        <v>15</v>
      </c>
      <c r="T41" s="10">
        <f t="shared" si="0"/>
        <v>199</v>
      </c>
    </row>
    <row r="42" spans="1:20" x14ac:dyDescent="0.25">
      <c r="A42" s="10">
        <v>29</v>
      </c>
      <c r="B42" s="1" t="s">
        <v>16</v>
      </c>
      <c r="C42" s="1" t="s">
        <v>38</v>
      </c>
      <c r="D42" s="1">
        <v>64</v>
      </c>
      <c r="E42" s="1">
        <v>1072</v>
      </c>
      <c r="F42" s="1">
        <v>80</v>
      </c>
      <c r="G42" s="1">
        <v>157</v>
      </c>
      <c r="H42" s="1">
        <v>230</v>
      </c>
      <c r="I42" s="1">
        <v>390</v>
      </c>
      <c r="J42" s="1">
        <v>167</v>
      </c>
      <c r="K42" s="1">
        <v>120</v>
      </c>
      <c r="L42" s="1">
        <v>19</v>
      </c>
      <c r="M42" s="1">
        <v>136</v>
      </c>
      <c r="N42" s="1">
        <v>147</v>
      </c>
      <c r="O42" s="1">
        <v>228</v>
      </c>
      <c r="P42" s="1">
        <v>47</v>
      </c>
      <c r="Q42" s="1">
        <v>1249</v>
      </c>
      <c r="R42" s="1">
        <v>730</v>
      </c>
      <c r="S42" s="1">
        <v>536</v>
      </c>
      <c r="T42" s="10">
        <f t="shared" si="0"/>
        <v>5372</v>
      </c>
    </row>
    <row r="43" spans="1:20" x14ac:dyDescent="0.25">
      <c r="A43" s="10">
        <v>30</v>
      </c>
      <c r="B43" s="1" t="s">
        <v>17</v>
      </c>
      <c r="C43" s="1" t="s">
        <v>38</v>
      </c>
      <c r="D43" s="1">
        <v>60</v>
      </c>
      <c r="E43" s="1">
        <v>715</v>
      </c>
      <c r="F43" s="1">
        <v>48</v>
      </c>
      <c r="G43" s="1">
        <v>102</v>
      </c>
      <c r="H43" s="1">
        <v>115</v>
      </c>
      <c r="I43" s="1">
        <v>390</v>
      </c>
      <c r="J43" s="1">
        <v>118</v>
      </c>
      <c r="K43" s="1">
        <v>77</v>
      </c>
      <c r="L43" s="1">
        <v>10</v>
      </c>
      <c r="M43" s="1">
        <v>73</v>
      </c>
      <c r="N43" s="1">
        <v>236</v>
      </c>
      <c r="O43" s="1">
        <v>303</v>
      </c>
      <c r="P43" s="1">
        <v>24</v>
      </c>
      <c r="Q43" s="1">
        <v>746</v>
      </c>
      <c r="R43" s="1">
        <v>534</v>
      </c>
      <c r="S43" s="1">
        <v>371</v>
      </c>
      <c r="T43" s="10">
        <f t="shared" si="0"/>
        <v>3922</v>
      </c>
    </row>
    <row r="44" spans="1:20" x14ac:dyDescent="0.25">
      <c r="A44" s="10">
        <v>31</v>
      </c>
      <c r="B44" s="1" t="s">
        <v>18</v>
      </c>
      <c r="C44" s="1" t="s">
        <v>43</v>
      </c>
      <c r="D44" s="1">
        <v>248</v>
      </c>
      <c r="E44" s="1">
        <v>3019</v>
      </c>
      <c r="F44" s="1">
        <v>199</v>
      </c>
      <c r="G44" s="1">
        <v>333</v>
      </c>
      <c r="H44" s="1">
        <v>230</v>
      </c>
      <c r="I44" s="1">
        <v>1818</v>
      </c>
      <c r="J44" s="1">
        <v>503</v>
      </c>
      <c r="K44" s="1">
        <v>252</v>
      </c>
      <c r="L44" s="1">
        <v>19</v>
      </c>
      <c r="M44" s="1">
        <v>178</v>
      </c>
      <c r="N44" s="1">
        <v>810</v>
      </c>
      <c r="O44" s="1">
        <v>1180</v>
      </c>
      <c r="P44" s="1">
        <v>83</v>
      </c>
      <c r="Q44" s="1">
        <v>2214</v>
      </c>
      <c r="R44" s="1">
        <v>1978</v>
      </c>
      <c r="S44" s="1">
        <v>1223</v>
      </c>
      <c r="T44" s="10">
        <f t="shared" si="0"/>
        <v>14287</v>
      </c>
    </row>
    <row r="45" spans="1:20" x14ac:dyDescent="0.25">
      <c r="A45" s="10">
        <v>32</v>
      </c>
      <c r="B45" s="1" t="s">
        <v>19</v>
      </c>
      <c r="C45" s="1" t="s">
        <v>38</v>
      </c>
      <c r="D45" s="1">
        <v>20</v>
      </c>
      <c r="E45" s="1">
        <v>235</v>
      </c>
      <c r="F45" s="1">
        <v>15</v>
      </c>
      <c r="G45" s="1">
        <v>20</v>
      </c>
      <c r="H45" s="1"/>
      <c r="I45" s="1">
        <v>160</v>
      </c>
      <c r="J45" s="1">
        <v>40</v>
      </c>
      <c r="K45" s="1">
        <v>15</v>
      </c>
      <c r="L45" s="1"/>
      <c r="M45" s="1">
        <v>5</v>
      </c>
      <c r="N45" s="1">
        <v>60</v>
      </c>
      <c r="O45" s="1">
        <v>95</v>
      </c>
      <c r="P45" s="1">
        <v>5</v>
      </c>
      <c r="Q45" s="1">
        <v>110</v>
      </c>
      <c r="R45" s="1">
        <v>140</v>
      </c>
      <c r="S45" s="1">
        <v>75</v>
      </c>
      <c r="T45" s="10">
        <f t="shared" si="0"/>
        <v>995</v>
      </c>
    </row>
    <row r="46" spans="1:20" x14ac:dyDescent="0.25">
      <c r="A46" s="10">
        <v>33</v>
      </c>
      <c r="B46" s="1" t="s">
        <v>95</v>
      </c>
      <c r="C46" s="1" t="s">
        <v>49</v>
      </c>
      <c r="D46" s="1">
        <v>19</v>
      </c>
      <c r="E46" s="1">
        <v>162</v>
      </c>
      <c r="F46" s="1">
        <v>9</v>
      </c>
      <c r="G46" s="1">
        <v>17</v>
      </c>
      <c r="H46" s="1"/>
      <c r="I46" s="1">
        <v>138</v>
      </c>
      <c r="J46" s="1">
        <v>29</v>
      </c>
      <c r="K46" s="1">
        <v>13</v>
      </c>
      <c r="L46" s="1"/>
      <c r="M46" s="1">
        <v>4</v>
      </c>
      <c r="N46" s="1">
        <v>86</v>
      </c>
      <c r="O46" s="1">
        <v>110</v>
      </c>
      <c r="P46" s="1">
        <v>2</v>
      </c>
      <c r="Q46" s="1">
        <v>90</v>
      </c>
      <c r="R46" s="1">
        <v>120</v>
      </c>
      <c r="S46" s="1">
        <v>70</v>
      </c>
      <c r="T46" s="10">
        <f t="shared" si="0"/>
        <v>869</v>
      </c>
    </row>
    <row r="47" spans="1:20" x14ac:dyDescent="0.25">
      <c r="A47" s="10">
        <v>34</v>
      </c>
      <c r="B47" s="1" t="s">
        <v>20</v>
      </c>
      <c r="C47" s="1" t="s">
        <v>38</v>
      </c>
      <c r="D47" s="1">
        <v>19</v>
      </c>
      <c r="E47" s="1">
        <v>162</v>
      </c>
      <c r="F47" s="1">
        <v>9</v>
      </c>
      <c r="G47" s="1">
        <v>17</v>
      </c>
      <c r="H47" s="1"/>
      <c r="I47" s="1">
        <v>138</v>
      </c>
      <c r="J47" s="1">
        <v>29</v>
      </c>
      <c r="K47" s="1">
        <v>13</v>
      </c>
      <c r="L47" s="1"/>
      <c r="M47" s="1">
        <v>4</v>
      </c>
      <c r="N47" s="1">
        <v>86</v>
      </c>
      <c r="O47" s="1">
        <v>110</v>
      </c>
      <c r="P47" s="1">
        <v>2</v>
      </c>
      <c r="Q47" s="1">
        <v>90</v>
      </c>
      <c r="R47" s="1">
        <v>120</v>
      </c>
      <c r="S47" s="1">
        <v>70</v>
      </c>
      <c r="T47" s="10">
        <f t="shared" si="0"/>
        <v>869</v>
      </c>
    </row>
    <row r="48" spans="1:20" x14ac:dyDescent="0.25">
      <c r="A48" s="10">
        <v>35</v>
      </c>
      <c r="B48" s="1" t="s">
        <v>21</v>
      </c>
      <c r="C48" s="1" t="s">
        <v>45</v>
      </c>
      <c r="D48" s="1">
        <v>19</v>
      </c>
      <c r="E48" s="1">
        <v>162</v>
      </c>
      <c r="F48" s="1">
        <v>9</v>
      </c>
      <c r="G48" s="1">
        <v>17</v>
      </c>
      <c r="H48" s="1"/>
      <c r="I48" s="1">
        <v>138</v>
      </c>
      <c r="J48" s="1">
        <v>29</v>
      </c>
      <c r="K48" s="1">
        <v>13</v>
      </c>
      <c r="L48" s="1"/>
      <c r="M48" s="1">
        <v>4</v>
      </c>
      <c r="N48" s="1">
        <v>86</v>
      </c>
      <c r="O48" s="1">
        <v>110</v>
      </c>
      <c r="P48" s="1">
        <v>2</v>
      </c>
      <c r="Q48" s="1">
        <v>90</v>
      </c>
      <c r="R48" s="1">
        <v>120</v>
      </c>
      <c r="S48" s="1">
        <v>70</v>
      </c>
      <c r="T48" s="10">
        <f t="shared" si="0"/>
        <v>869</v>
      </c>
    </row>
    <row r="49" spans="1:20" ht="30" x14ac:dyDescent="0.25">
      <c r="A49" s="10">
        <v>36</v>
      </c>
      <c r="B49" s="2" t="s">
        <v>22</v>
      </c>
      <c r="C49" s="1" t="s">
        <v>38</v>
      </c>
      <c r="D49" s="1"/>
      <c r="E49" s="1">
        <v>1</v>
      </c>
      <c r="F49" s="1"/>
      <c r="G49" s="1">
        <v>1</v>
      </c>
      <c r="H49" s="1"/>
      <c r="I49" s="1">
        <v>1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0">
        <f t="shared" si="0"/>
        <v>3</v>
      </c>
    </row>
    <row r="50" spans="1:20" ht="30" x14ac:dyDescent="0.25">
      <c r="A50" s="10">
        <v>37</v>
      </c>
      <c r="B50" s="2" t="s">
        <v>23</v>
      </c>
      <c r="C50" s="1" t="s">
        <v>38</v>
      </c>
      <c r="D50" s="1"/>
      <c r="E50" s="1">
        <v>32</v>
      </c>
      <c r="F50" s="1">
        <v>3</v>
      </c>
      <c r="G50" s="1">
        <v>3</v>
      </c>
      <c r="H50" s="1"/>
      <c r="I50" s="1">
        <v>21</v>
      </c>
      <c r="J50" s="1">
        <v>4</v>
      </c>
      <c r="K50" s="1">
        <v>3</v>
      </c>
      <c r="L50" s="1"/>
      <c r="M50" s="1"/>
      <c r="N50" s="1">
        <v>11</v>
      </c>
      <c r="O50" s="1">
        <v>14</v>
      </c>
      <c r="P50" s="1">
        <v>1</v>
      </c>
      <c r="Q50" s="1">
        <v>17</v>
      </c>
      <c r="R50" s="1">
        <v>16</v>
      </c>
      <c r="S50" s="1">
        <v>12</v>
      </c>
      <c r="T50" s="10">
        <f t="shared" si="0"/>
        <v>137</v>
      </c>
    </row>
    <row r="51" spans="1:20" ht="30" x14ac:dyDescent="0.25">
      <c r="A51" s="10">
        <v>38</v>
      </c>
      <c r="B51" s="2" t="s">
        <v>24</v>
      </c>
      <c r="C51" s="1" t="s">
        <v>38</v>
      </c>
      <c r="D51" s="1">
        <v>4</v>
      </c>
      <c r="E51" s="1">
        <v>14</v>
      </c>
      <c r="F51" s="1"/>
      <c r="G51" s="1"/>
      <c r="H51" s="1"/>
      <c r="I51" s="1">
        <v>10</v>
      </c>
      <c r="J51" s="1">
        <v>4</v>
      </c>
      <c r="K51" s="1"/>
      <c r="L51" s="1"/>
      <c r="M51" s="1">
        <v>1</v>
      </c>
      <c r="N51" s="1">
        <v>1</v>
      </c>
      <c r="O51" s="1">
        <v>5</v>
      </c>
      <c r="P51" s="1"/>
      <c r="Q51" s="1">
        <v>5</v>
      </c>
      <c r="R51" s="1">
        <v>12</v>
      </c>
      <c r="S51" s="1">
        <v>3</v>
      </c>
      <c r="T51" s="10">
        <f t="shared" si="0"/>
        <v>59</v>
      </c>
    </row>
    <row r="52" spans="1:20" x14ac:dyDescent="0.25">
      <c r="A52" s="10">
        <v>39</v>
      </c>
      <c r="B52" s="1" t="s">
        <v>25</v>
      </c>
      <c r="C52" s="1" t="s">
        <v>50</v>
      </c>
      <c r="D52" s="1">
        <v>39</v>
      </c>
      <c r="E52" s="1">
        <v>643</v>
      </c>
      <c r="F52" s="1">
        <v>48</v>
      </c>
      <c r="G52" s="1">
        <v>95</v>
      </c>
      <c r="H52" s="1">
        <v>138</v>
      </c>
      <c r="I52" s="1">
        <v>234</v>
      </c>
      <c r="J52" s="1">
        <v>101</v>
      </c>
      <c r="K52" s="1">
        <v>72</v>
      </c>
      <c r="L52" s="1">
        <v>11</v>
      </c>
      <c r="M52" s="1">
        <v>83</v>
      </c>
      <c r="N52" s="1">
        <v>89</v>
      </c>
      <c r="O52" s="1">
        <v>137</v>
      </c>
      <c r="P52" s="1">
        <v>29</v>
      </c>
      <c r="Q52" s="1">
        <v>750</v>
      </c>
      <c r="R52" s="1">
        <v>439</v>
      </c>
      <c r="S52" s="1">
        <v>322</v>
      </c>
      <c r="T52" s="10">
        <f t="shared" si="0"/>
        <v>3230</v>
      </c>
    </row>
    <row r="53" spans="1:20" x14ac:dyDescent="0.25">
      <c r="A53" s="10">
        <v>40</v>
      </c>
      <c r="B53" s="1" t="s">
        <v>26</v>
      </c>
      <c r="C53" s="1" t="s">
        <v>38</v>
      </c>
      <c r="D53" s="1">
        <v>39</v>
      </c>
      <c r="E53" s="1">
        <v>643</v>
      </c>
      <c r="F53" s="1">
        <v>48</v>
      </c>
      <c r="G53" s="1">
        <v>95</v>
      </c>
      <c r="H53" s="1">
        <v>138</v>
      </c>
      <c r="I53" s="1">
        <v>234</v>
      </c>
      <c r="J53" s="1">
        <v>101</v>
      </c>
      <c r="K53" s="1">
        <v>72</v>
      </c>
      <c r="L53" s="1">
        <v>11</v>
      </c>
      <c r="M53" s="1">
        <v>83</v>
      </c>
      <c r="N53" s="1">
        <v>89</v>
      </c>
      <c r="O53" s="1">
        <v>137</v>
      </c>
      <c r="P53" s="1">
        <v>29</v>
      </c>
      <c r="Q53" s="1">
        <v>750</v>
      </c>
      <c r="R53" s="1">
        <v>439</v>
      </c>
      <c r="S53" s="1">
        <v>322</v>
      </c>
      <c r="T53" s="10">
        <f t="shared" si="0"/>
        <v>3230</v>
      </c>
    </row>
    <row r="54" spans="1:20" x14ac:dyDescent="0.25">
      <c r="A54" s="10">
        <v>41</v>
      </c>
      <c r="B54" s="1" t="s">
        <v>27</v>
      </c>
      <c r="C54" s="1" t="s">
        <v>45</v>
      </c>
      <c r="D54" s="1">
        <v>39</v>
      </c>
      <c r="E54" s="1">
        <v>643</v>
      </c>
      <c r="F54" s="1">
        <v>48</v>
      </c>
      <c r="G54" s="1">
        <v>95</v>
      </c>
      <c r="H54" s="1">
        <v>138</v>
      </c>
      <c r="I54" s="1">
        <v>234</v>
      </c>
      <c r="J54" s="1">
        <v>101</v>
      </c>
      <c r="K54" s="1">
        <v>72</v>
      </c>
      <c r="L54" s="1">
        <v>11</v>
      </c>
      <c r="M54" s="1">
        <v>83</v>
      </c>
      <c r="N54" s="1">
        <v>89</v>
      </c>
      <c r="O54" s="1">
        <v>137</v>
      </c>
      <c r="P54" s="1">
        <v>29</v>
      </c>
      <c r="Q54" s="1">
        <v>750</v>
      </c>
      <c r="R54" s="1">
        <v>439</v>
      </c>
      <c r="S54" s="1">
        <v>322</v>
      </c>
      <c r="T54" s="10">
        <f t="shared" si="0"/>
        <v>3230</v>
      </c>
    </row>
    <row r="55" spans="1:20" ht="30" x14ac:dyDescent="0.25">
      <c r="A55" s="10">
        <v>42</v>
      </c>
      <c r="B55" s="3" t="s">
        <v>28</v>
      </c>
      <c r="C55" s="1" t="s">
        <v>38</v>
      </c>
      <c r="D55" s="1">
        <v>8</v>
      </c>
      <c r="E55" s="1">
        <v>94</v>
      </c>
      <c r="F55" s="1">
        <v>6</v>
      </c>
      <c r="G55" s="1">
        <v>8</v>
      </c>
      <c r="H55" s="1"/>
      <c r="I55" s="1">
        <v>64</v>
      </c>
      <c r="J55" s="1">
        <v>16</v>
      </c>
      <c r="K55" s="1">
        <v>6</v>
      </c>
      <c r="L55" s="1"/>
      <c r="M55" s="1">
        <v>2</v>
      </c>
      <c r="N55" s="1">
        <v>24</v>
      </c>
      <c r="O55" s="1">
        <v>38</v>
      </c>
      <c r="P55" s="1">
        <v>2</v>
      </c>
      <c r="Q55" s="1">
        <v>44</v>
      </c>
      <c r="R55" s="1">
        <v>56</v>
      </c>
      <c r="S55" s="1">
        <v>30</v>
      </c>
      <c r="T55" s="10">
        <f t="shared" si="0"/>
        <v>398</v>
      </c>
    </row>
    <row r="56" spans="1:20" ht="30" x14ac:dyDescent="0.25">
      <c r="A56" s="10">
        <v>43</v>
      </c>
      <c r="B56" s="2" t="s">
        <v>29</v>
      </c>
      <c r="C56" s="1" t="s">
        <v>38</v>
      </c>
      <c r="D56" s="1">
        <v>58</v>
      </c>
      <c r="E56" s="1">
        <v>805</v>
      </c>
      <c r="F56" s="1">
        <v>57</v>
      </c>
      <c r="G56" s="1">
        <v>112</v>
      </c>
      <c r="H56" s="1">
        <v>138</v>
      </c>
      <c r="I56" s="1">
        <v>372</v>
      </c>
      <c r="J56" s="1">
        <v>130</v>
      </c>
      <c r="K56" s="1">
        <v>85</v>
      </c>
      <c r="L56" s="1">
        <v>11</v>
      </c>
      <c r="M56" s="1">
        <v>87</v>
      </c>
      <c r="N56" s="1">
        <v>175</v>
      </c>
      <c r="O56" s="1">
        <v>247</v>
      </c>
      <c r="P56" s="1">
        <v>31</v>
      </c>
      <c r="Q56" s="1">
        <v>840</v>
      </c>
      <c r="R56" s="1">
        <v>559</v>
      </c>
      <c r="S56" s="1">
        <v>392</v>
      </c>
      <c r="T56" s="10">
        <f t="shared" si="0"/>
        <v>4099</v>
      </c>
    </row>
    <row r="57" spans="1:20" x14ac:dyDescent="0.25">
      <c r="A57" s="10">
        <v>44</v>
      </c>
      <c r="B57" s="1" t="s">
        <v>30</v>
      </c>
      <c r="C57" s="1" t="s">
        <v>38</v>
      </c>
      <c r="D57" s="1">
        <v>319</v>
      </c>
      <c r="E57" s="1">
        <v>5353</v>
      </c>
      <c r="F57" s="1">
        <v>398</v>
      </c>
      <c r="G57" s="1">
        <v>782</v>
      </c>
      <c r="H57" s="1">
        <v>1150</v>
      </c>
      <c r="I57" s="1">
        <v>1944</v>
      </c>
      <c r="J57" s="1">
        <v>835</v>
      </c>
      <c r="K57" s="1">
        <v>597</v>
      </c>
      <c r="L57" s="1">
        <v>91</v>
      </c>
      <c r="M57" s="1">
        <v>679</v>
      </c>
      <c r="N57" s="1">
        <v>732</v>
      </c>
      <c r="O57" s="1">
        <v>1138</v>
      </c>
      <c r="P57" s="1">
        <v>231</v>
      </c>
      <c r="Q57" s="1">
        <v>6242</v>
      </c>
      <c r="R57" s="1">
        <v>3650</v>
      </c>
      <c r="S57" s="1">
        <v>2675</v>
      </c>
      <c r="T57" s="10">
        <f t="shared" si="0"/>
        <v>26816</v>
      </c>
    </row>
    <row r="58" spans="1:20" x14ac:dyDescent="0.25">
      <c r="A58" s="10">
        <v>45</v>
      </c>
      <c r="B58" s="1" t="s">
        <v>31</v>
      </c>
      <c r="C58" s="1" t="s">
        <v>46</v>
      </c>
      <c r="D58" s="1">
        <v>80</v>
      </c>
      <c r="E58" s="1">
        <v>940</v>
      </c>
      <c r="F58" s="1">
        <v>60</v>
      </c>
      <c r="G58" s="1">
        <v>80</v>
      </c>
      <c r="H58" s="1"/>
      <c r="I58" s="1">
        <v>640</v>
      </c>
      <c r="J58" s="1">
        <v>160</v>
      </c>
      <c r="K58" s="1">
        <v>60</v>
      </c>
      <c r="L58" s="1"/>
      <c r="M58" s="1">
        <v>20</v>
      </c>
      <c r="N58" s="1">
        <v>240</v>
      </c>
      <c r="O58" s="1">
        <v>380</v>
      </c>
      <c r="P58" s="1">
        <v>20</v>
      </c>
      <c r="Q58" s="1">
        <v>440</v>
      </c>
      <c r="R58" s="1">
        <v>560</v>
      </c>
      <c r="S58" s="1">
        <v>300</v>
      </c>
      <c r="T58" s="10">
        <f t="shared" si="0"/>
        <v>3980</v>
      </c>
    </row>
    <row r="59" spans="1:20" x14ac:dyDescent="0.25">
      <c r="A59" s="10">
        <v>46</v>
      </c>
      <c r="B59" s="1" t="s">
        <v>32</v>
      </c>
      <c r="C59" s="1" t="s">
        <v>38</v>
      </c>
      <c r="D59" s="1">
        <v>319</v>
      </c>
      <c r="E59" s="1">
        <v>5353</v>
      </c>
      <c r="F59" s="1">
        <v>398</v>
      </c>
      <c r="G59" s="1">
        <v>782</v>
      </c>
      <c r="H59" s="1">
        <v>1150</v>
      </c>
      <c r="I59" s="1">
        <v>1944</v>
      </c>
      <c r="J59" s="1">
        <v>835</v>
      </c>
      <c r="K59" s="1">
        <v>597</v>
      </c>
      <c r="L59" s="1">
        <v>91</v>
      </c>
      <c r="M59" s="1">
        <v>679</v>
      </c>
      <c r="N59" s="1">
        <v>732</v>
      </c>
      <c r="O59" s="1">
        <v>1138</v>
      </c>
      <c r="P59" s="1">
        <v>231</v>
      </c>
      <c r="Q59" s="1">
        <v>6242</v>
      </c>
      <c r="R59" s="1">
        <v>3650</v>
      </c>
      <c r="S59" s="1">
        <v>2675</v>
      </c>
      <c r="T59" s="10">
        <f t="shared" si="0"/>
        <v>26816</v>
      </c>
    </row>
    <row r="60" spans="1:20" x14ac:dyDescent="0.25">
      <c r="A60" s="10">
        <v>47</v>
      </c>
      <c r="B60" s="1" t="s">
        <v>33</v>
      </c>
      <c r="C60" s="1" t="s">
        <v>50</v>
      </c>
      <c r="D60" s="1">
        <v>160</v>
      </c>
      <c r="E60" s="1">
        <v>2677</v>
      </c>
      <c r="F60" s="1">
        <v>199</v>
      </c>
      <c r="G60" s="1">
        <v>391</v>
      </c>
      <c r="H60" s="1">
        <v>575</v>
      </c>
      <c r="I60" s="1">
        <v>972</v>
      </c>
      <c r="J60" s="1">
        <v>418</v>
      </c>
      <c r="K60" s="1">
        <v>299</v>
      </c>
      <c r="L60" s="1">
        <v>46</v>
      </c>
      <c r="M60" s="1">
        <v>340</v>
      </c>
      <c r="N60" s="1">
        <v>367</v>
      </c>
      <c r="O60" s="1">
        <v>570</v>
      </c>
      <c r="P60" s="1">
        <v>116</v>
      </c>
      <c r="Q60" s="1">
        <v>3122</v>
      </c>
      <c r="R60" s="1">
        <v>1826</v>
      </c>
      <c r="S60" s="1">
        <v>1338</v>
      </c>
      <c r="T60" s="10">
        <f t="shared" si="0"/>
        <v>13416</v>
      </c>
    </row>
    <row r="61" spans="1:20" ht="30" x14ac:dyDescent="0.25">
      <c r="A61" s="10">
        <v>48</v>
      </c>
      <c r="B61" s="5" t="s">
        <v>40</v>
      </c>
      <c r="C61" s="1" t="s">
        <v>41</v>
      </c>
      <c r="D61" s="1">
        <v>13</v>
      </c>
      <c r="E61" s="1">
        <v>164</v>
      </c>
      <c r="F61" s="1">
        <v>12</v>
      </c>
      <c r="G61" s="1">
        <v>23</v>
      </c>
      <c r="H61" s="1">
        <v>23</v>
      </c>
      <c r="I61" s="1">
        <v>82</v>
      </c>
      <c r="J61" s="1">
        <v>28</v>
      </c>
      <c r="K61" s="1">
        <v>16</v>
      </c>
      <c r="L61" s="1">
        <v>2</v>
      </c>
      <c r="M61" s="1">
        <v>17</v>
      </c>
      <c r="N61" s="1">
        <v>36</v>
      </c>
      <c r="O61" s="1">
        <v>52</v>
      </c>
      <c r="P61" s="1">
        <v>6</v>
      </c>
      <c r="Q61" s="1">
        <v>154</v>
      </c>
      <c r="R61" s="1">
        <v>110</v>
      </c>
      <c r="S61" s="1">
        <v>74</v>
      </c>
      <c r="T61" s="10">
        <f t="shared" si="0"/>
        <v>812</v>
      </c>
    </row>
    <row r="62" spans="1:20" x14ac:dyDescent="0.25">
      <c r="A62" s="10">
        <v>49</v>
      </c>
      <c r="B62" s="1" t="s">
        <v>34</v>
      </c>
      <c r="C62" s="1" t="s">
        <v>38</v>
      </c>
      <c r="D62" s="1">
        <v>96</v>
      </c>
      <c r="E62" s="1">
        <v>1606</v>
      </c>
      <c r="F62" s="1">
        <v>120</v>
      </c>
      <c r="G62" s="1">
        <v>236</v>
      </c>
      <c r="H62" s="1">
        <v>345</v>
      </c>
      <c r="I62" s="1">
        <v>584</v>
      </c>
      <c r="J62" s="1">
        <v>251</v>
      </c>
      <c r="K62" s="1">
        <v>180</v>
      </c>
      <c r="L62" s="1">
        <v>28</v>
      </c>
      <c r="M62" s="1">
        <v>204</v>
      </c>
      <c r="N62" s="1">
        <v>220</v>
      </c>
      <c r="O62" s="1">
        <v>342</v>
      </c>
      <c r="P62" s="1">
        <v>71</v>
      </c>
      <c r="Q62" s="1">
        <v>1874</v>
      </c>
      <c r="R62" s="1">
        <v>1096</v>
      </c>
      <c r="S62" s="1">
        <v>803</v>
      </c>
      <c r="T62" s="10">
        <f t="shared" si="0"/>
        <v>8056</v>
      </c>
    </row>
    <row r="63" spans="1:20" x14ac:dyDescent="0.25">
      <c r="F63" s="6"/>
    </row>
  </sheetData>
  <mergeCells count="9">
    <mergeCell ref="E1:M1"/>
    <mergeCell ref="A3:A5"/>
    <mergeCell ref="B3:B5"/>
    <mergeCell ref="N4:P4"/>
    <mergeCell ref="Q4:S4"/>
    <mergeCell ref="D3:S3"/>
    <mergeCell ref="D4:H4"/>
    <mergeCell ref="I4:J4"/>
    <mergeCell ref="K4:M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Abstract Total BOQ(Infra Stru)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2022-03-21T13:33:20Z</dcterms:modified>
</cp:coreProperties>
</file>